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titude\Dropbox (Osobiste)\Blog jpk\Kalkulatory\"/>
    </mc:Choice>
  </mc:AlternateContent>
  <xr:revisionPtr revIDLastSave="0" documentId="13_ncr:1_{AE6912C7-9D7A-4C59-AE06-39CD0AF856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wka godzinowa skrócony" sheetId="4" r:id="rId1"/>
    <sheet name="stawka godzinowa" sheetId="1" r:id="rId2"/>
    <sheet name="koszty projektu_zlecenia " sheetId="5" r:id="rId3"/>
    <sheet name="rzeczywista stawka godzinowa" sheetId="6" r:id="rId4"/>
  </sheets>
  <calcPr calcId="181029"/>
</workbook>
</file>

<file path=xl/calcChain.xml><?xml version="1.0" encoding="utf-8"?>
<calcChain xmlns="http://schemas.openxmlformats.org/spreadsheetml/2006/main">
  <c r="J11" i="6" l="1"/>
  <c r="B7" i="5"/>
  <c r="C20" i="5"/>
  <c r="C34" i="4" l="1"/>
  <c r="B72" i="1" l="1"/>
  <c r="B73" i="1" s="1"/>
  <c r="B75" i="1" s="1"/>
  <c r="C31" i="4"/>
  <c r="C32" i="4" s="1"/>
  <c r="C19" i="4"/>
  <c r="C36" i="4" l="1"/>
  <c r="C37" i="4" s="1"/>
  <c r="C38" i="4" s="1"/>
  <c r="B42" i="1"/>
  <c r="B60" i="1" s="1"/>
  <c r="B2" i="5" s="1"/>
  <c r="C24" i="5" s="1"/>
  <c r="B28" i="1" l="1"/>
  <c r="B77" i="1" s="1"/>
  <c r="B78" i="1" s="1"/>
  <c r="B4" i="5" s="1"/>
  <c r="C11" i="5" s="1"/>
  <c r="C21" i="5" s="1"/>
  <c r="C26" i="5" s="1"/>
  <c r="B7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Katarzyna Solga</author>
  </authors>
  <commentList>
    <comment ref="C34" authorId="0" shapeId="0" xr:uid="{C70B55CB-E25D-48E0-8197-1721A9E3FAD1}">
      <text>
        <r>
          <rPr>
            <b/>
            <sz val="9"/>
            <color indexed="81"/>
            <rFont val="Tahoma"/>
            <family val="2"/>
            <charset val="238"/>
          </rPr>
          <t>Katarzyna Solga:</t>
        </r>
        <r>
          <rPr>
            <sz val="9"/>
            <color indexed="81"/>
            <rFont val="Tahoma"/>
            <family val="2"/>
            <charset val="238"/>
          </rPr>
          <t xml:space="preserve">
Wyszło Ci więcej niż 100 h?  Moje doświadczenie, informacje które mam z mojego systemu do prowadzenia kancelarii prowadzonego od 2007 roku oraz doświadczenia innych osób wskazują, że bardzo trudno jest rozliczyć więcej niż 100h miesięcznie. 120h jest już wynikeim mega wyśrubowanym i osiąganym najczęściej przez osoby rozliczane stawką godzinową i wliczające w ten czas pracy również czynności niemerytoryczne.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Katarzyna Solga</author>
  </authors>
  <commentList>
    <comment ref="B36" authorId="0" shapeId="0" xr:uid="{E5474585-225E-46A7-8BD2-2F78D901261D}">
      <text>
        <r>
          <rPr>
            <b/>
            <sz val="9"/>
            <color indexed="81"/>
            <rFont val="Tahoma"/>
            <family val="2"/>
            <charset val="238"/>
          </rPr>
          <t>Katarzyna Solga:</t>
        </r>
        <r>
          <rPr>
            <sz val="9"/>
            <color indexed="81"/>
            <rFont val="Tahoma"/>
            <family val="2"/>
            <charset val="238"/>
          </rPr>
          <t xml:space="preserve">
Standardowo ujęte w składce radcowskiej i adwokackiej, jednak niektórzy nie mają tytułu zawodowego albo opłacają je dodatkowo
</t>
        </r>
      </text>
    </comment>
    <comment ref="A65" authorId="0" shapeId="0" xr:uid="{538A26C0-F451-4E74-B4D6-39DD5869B2FC}">
      <text>
        <r>
          <rPr>
            <b/>
            <sz val="9"/>
            <color indexed="81"/>
            <rFont val="Tahoma"/>
            <charset val="1"/>
          </rPr>
          <t>Katarzyna Solga:</t>
        </r>
        <r>
          <rPr>
            <sz val="9"/>
            <color indexed="81"/>
            <rFont val="Tahoma"/>
            <charset val="1"/>
          </rPr>
          <t xml:space="preserve">
uwzględnij czynności administacyjne, zarządcze, czas na naukę, prowadzenie bloga, zdobywanie klientów itp.
</t>
        </r>
      </text>
    </comment>
    <comment ref="B75" authorId="0" shapeId="0" xr:uid="{58560273-7A29-4CA2-B01B-07CBD50E390B}">
      <text>
        <r>
          <rPr>
            <b/>
            <sz val="9"/>
            <color indexed="81"/>
            <rFont val="Tahoma"/>
            <family val="2"/>
            <charset val="238"/>
          </rPr>
          <t>Katarzyna Solga:</t>
        </r>
        <r>
          <rPr>
            <sz val="9"/>
            <color indexed="81"/>
            <rFont val="Tahoma"/>
            <family val="2"/>
            <charset val="238"/>
          </rPr>
          <t xml:space="preserve">
Wyszło Ci więcej niż 100 h?  Moje doświadczenie, informacje które mam z mojego systemu do prowadzenia kancelarii prowadzonego od 2007 roku oraz doświadczenia innych osób wskazują, że bardzo trudno jest rozliczyć więcej niż 100h miesięcznie. 120h jest już wynikeim mega wyśrubowanym i osiąganym najczęściej przez osoby rozliczane stawką godzinową i wliczające w ten czas pracy również czynności niemerytoryczne.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Katarzyna Solga</author>
  </authors>
  <commentList>
    <comment ref="B2" authorId="0" shapeId="0" xr:uid="{EE844F94-E18B-48B6-969A-5BFD6B3F5182}">
      <text>
        <r>
          <rPr>
            <b/>
            <sz val="9"/>
            <color indexed="81"/>
            <rFont val="Tahoma"/>
            <family val="2"/>
            <charset val="238"/>
          </rPr>
          <t>Katarzyna Solga:</t>
        </r>
        <r>
          <rPr>
            <sz val="9"/>
            <color indexed="81"/>
            <rFont val="Tahoma"/>
            <family val="2"/>
            <charset val="238"/>
          </rPr>
          <t xml:space="preserve">
koszty i stawka 
wyliczone w poprzednim arkuszu
</t>
        </r>
      </text>
    </comment>
  </commentList>
</comments>
</file>

<file path=xl/sharedStrings.xml><?xml version="1.0" encoding="utf-8"?>
<sst xmlns="http://schemas.openxmlformats.org/spreadsheetml/2006/main" count="143" uniqueCount="125">
  <si>
    <t>rozrywka</t>
  </si>
  <si>
    <t>inne</t>
  </si>
  <si>
    <t>materiały biurowe</t>
  </si>
  <si>
    <t>prasa</t>
  </si>
  <si>
    <t>Ile dni w tygodniu chcesz pracować</t>
  </si>
  <si>
    <t xml:space="preserve">Ile dni w roku chcesz mieć wolnych </t>
  </si>
  <si>
    <t>Ile dni rezerwujesz na chorobę</t>
  </si>
  <si>
    <t>Suma dni do przepracowania w roku:</t>
  </si>
  <si>
    <t>Suma godzin płatnych w roku:</t>
  </si>
  <si>
    <t>Kalkulator wyjściowej stawki godzinowej prawnika</t>
  </si>
  <si>
    <t xml:space="preserve">Instrukcja wypełnienia: </t>
  </si>
  <si>
    <t>Przyjemnego liczenia:-)</t>
  </si>
  <si>
    <t>mieszkanie (czynsz)</t>
  </si>
  <si>
    <t>rachunki (prąd, gaz, woda, śmieci, internet domowy, telewizja)</t>
  </si>
  <si>
    <t>kosmetyki</t>
  </si>
  <si>
    <t>środki czystości</t>
  </si>
  <si>
    <t>jedzenie (w domu i na mieście)</t>
  </si>
  <si>
    <t>ubranie</t>
  </si>
  <si>
    <t>Razem wydatki prywatne:</t>
  </si>
  <si>
    <t>koszty leczenia i leków</t>
  </si>
  <si>
    <t>Suma miesięczna</t>
  </si>
  <si>
    <t>1. Przykładowe liczby zastąp swoimi danymi</t>
  </si>
  <si>
    <t>2. W pozycjach, które Cię nie dotyczą, wpisz 0</t>
  </si>
  <si>
    <t>3. Dopisz swoje kategorie, jeśli czegoś brakuje, ale najpierw przejrzyj tabelkę do końca</t>
  </si>
  <si>
    <r>
      <t xml:space="preserve">Suma miesięczna </t>
    </r>
    <r>
      <rPr>
        <b/>
        <sz val="11"/>
        <rFont val="Czcionka tekstu podstawowego"/>
        <charset val="238"/>
      </rPr>
      <t>brutto</t>
    </r>
  </si>
  <si>
    <t>najem biura wraz z opłatami za media</t>
  </si>
  <si>
    <t>składka korporacyjna</t>
  </si>
  <si>
    <t>oprogramowanie prawnicze (lex, legalis)</t>
  </si>
  <si>
    <t>koszty druku</t>
  </si>
  <si>
    <t>koszty wysyłki korespondencji</t>
  </si>
  <si>
    <t>Suma miesięczna netto</t>
  </si>
  <si>
    <r>
      <t xml:space="preserve">Suma miesięczna </t>
    </r>
    <r>
      <rPr>
        <b/>
        <sz val="11"/>
        <rFont val="Czcionka tekstu podstawowego"/>
        <charset val="238"/>
      </rPr>
      <t>netto</t>
    </r>
  </si>
  <si>
    <t xml:space="preserve">ubezpieczenie oc zawodowe </t>
  </si>
  <si>
    <t>księgowość</t>
  </si>
  <si>
    <t>koszty prowadzenia www i obsługi poczty e-mail (serwer, domena)</t>
  </si>
  <si>
    <t>promocja usług</t>
  </si>
  <si>
    <t>woda, kawa, słodycze do biura</t>
  </si>
  <si>
    <t>raty za sprzęt lub oszczędności na sprzęt (laptop, telefon)</t>
  </si>
  <si>
    <t>Razem wydatki związane z pracą:</t>
  </si>
  <si>
    <t>opłata za telefon stacjonarny i komórkowy</t>
  </si>
  <si>
    <t>opłata za internet</t>
  </si>
  <si>
    <t xml:space="preserve">Ile godzin dziennie poświęcasz na czynności niemerytoryczne </t>
  </si>
  <si>
    <t>Ile godzin dziennie chcesz pracować (w całości)</t>
  </si>
  <si>
    <t>Kalkulator wyjściowej stawki godzinowej prawnika- wersja skrócona</t>
  </si>
  <si>
    <t>3. Jeśli nie wiesz, ile miesięcznie potrzebujesz pieniędzy, albo jaka jest suma kosztów w Twojej kancelarii, przejdź do rozbudowanej wersji kalkulatora na następnym arkuszu</t>
  </si>
  <si>
    <t>4. Nie nadpisuj pół wynikowych, tzn. tych oznaczonych kolorem</t>
  </si>
  <si>
    <t>I. Ile musisz zarobić, by mieć z czego żyć i oszczędzać. Koszty prywatne.</t>
  </si>
  <si>
    <t>polisa na życie, inne ubezpieczenia</t>
  </si>
  <si>
    <t>usługi bankowe</t>
  </si>
  <si>
    <t>sprzątanie (usługa, środki czystości)</t>
  </si>
  <si>
    <t xml:space="preserve">Razem </t>
  </si>
  <si>
    <t>Ile dni roboczych w roku jest wolnych od pracy (w 2020 jest 7 dni wolnych przypadających w dni robocze)</t>
  </si>
  <si>
    <t xml:space="preserve">Ile roboczych dni w roku chcesz mieć wolnych </t>
  </si>
  <si>
    <t>Ile godzin średnio dziennie poświęcasz na czynności niemerytoryczne (organizacja, księgowość, marketing, sprzedaż)</t>
  </si>
  <si>
    <t>4. Nie nadpisuj kolorowych pól wynikowych</t>
  </si>
  <si>
    <t>oszczędności (ile chcesz odłożyć)</t>
  </si>
  <si>
    <t>ZUS</t>
  </si>
  <si>
    <t xml:space="preserve">II. Koszty związane z pracą w domu lub prowadzeniem kancelarii </t>
  </si>
  <si>
    <t>Twoja stawka godzinowa netto (bez podatku dochodowego i VAT)</t>
  </si>
  <si>
    <t>Twoja stawka godzinowa netto uwzględniająca szacunkowo podatek dochodowy (przyjmuję 15%, bo jakieś koszty przecież masz)</t>
  </si>
  <si>
    <t>Twoja stawka godzinowa brutto (z podatkiem VAT 23%)</t>
  </si>
  <si>
    <t>I. Ile muszę lub chcę zarobić w skali miesiąca (koszty prywatne, oczekiwany dochód)</t>
  </si>
  <si>
    <t xml:space="preserve">Twoja stawka godzinowa netto </t>
  </si>
  <si>
    <t>III. Czas pracy</t>
  </si>
  <si>
    <t>5. Jeśli znasz swoje koszty prywatne lub koszty prowadzenia kancelarii, bo liczysz je już gdzie indziej, wpisz sumę w dowolnej pozycji lub przejdź do uproszczonej wersji kalkulatora na pierwszym arkuszu</t>
  </si>
  <si>
    <t>Kalkulator przeznaczony jest dla kancelarii jednoosobowej, nie zatrudniającej pracowników merytorycznych. Obejmuje wsparcie w postaci sekretarki lub innych osób, których pracy nie sprzedajemy bezpośrednio klientom. Jeśli masz zespół, którego efekty pracy sprzedajesz, skorzystaj z wersji kalkulatora dla zespołów.</t>
  </si>
  <si>
    <t>II. Ile wydaję na prowadzenie kancelarii lub działalność osobistą w domu (koszty firmowe)</t>
  </si>
  <si>
    <t>5. Jeśli masz wątpliwości, przeczytaj moje komentarze do poszczególnych komórek</t>
  </si>
  <si>
    <t>1. Przykładowe liczby w białych polach zastąp swoimi danymi</t>
  </si>
  <si>
    <t>https://weblexbookkeeping.pl/</t>
  </si>
  <si>
    <t>https://jakprowadzickancelarie.pl/</t>
  </si>
  <si>
    <r>
      <t xml:space="preserve">Wpisz kwotę, którą </t>
    </r>
    <r>
      <rPr>
        <b/>
        <sz val="11"/>
        <color theme="1"/>
        <rFont val="Czcionka tekstu podstawowego"/>
        <charset val="238"/>
      </rPr>
      <t>musisz</t>
    </r>
    <r>
      <rPr>
        <sz val="11"/>
        <color theme="1"/>
        <rFont val="Czcionka tekstu podstawowego"/>
        <family val="2"/>
        <charset val="238"/>
      </rPr>
      <t xml:space="preserve"> zarobić, by się utrzymać. Potem możesz powtórzyć kalkulację, podając kwotę, którą </t>
    </r>
    <r>
      <rPr>
        <b/>
        <sz val="11"/>
        <color theme="1"/>
        <rFont val="Czcionka tekstu podstawowego"/>
        <charset val="238"/>
      </rPr>
      <t>chcesz</t>
    </r>
    <r>
      <rPr>
        <sz val="11"/>
        <color theme="1"/>
        <rFont val="Czcionka tekstu podstawowego"/>
        <family val="2"/>
        <charset val="238"/>
      </rPr>
      <t xml:space="preserve"> zarabiać. Jeśli potrzebujesz wsparcia w obliczeniach, przejdź do następnego arkusza.</t>
    </r>
  </si>
  <si>
    <t>Wpisz kwotę, którą wydajesz miesięcznie na kancelarię lub działalność w domu. Jeśli chcesz podliczyć te koszty, pomoc znajdziesz w następnym arkuszu.</t>
  </si>
  <si>
    <t>Suma godzin płatnych miesięcznie</t>
  </si>
  <si>
    <t>komunikacja (utrzymanie samochodu prywatnego, bilety, rower)</t>
  </si>
  <si>
    <t>wydatki nieregularne (suma miesięczna, którą musisz odłożyć na wydatki nieregularne, jak np. polisy, remont czy wakacje)</t>
  </si>
  <si>
    <t>oprogramowanie do telekonferencji (np. zoom)</t>
  </si>
  <si>
    <t>oprogramowanie do obsługi kancelarii (Vicarius, MecenasIT lub inne)</t>
  </si>
  <si>
    <t>oprogramowanie wspierające marketing (Canva, oprogramowanie do e-mail marketingu)</t>
  </si>
  <si>
    <t>informatyk, wsparcie techniczne dla bloga</t>
  </si>
  <si>
    <t>oprogramowanie biurowe (office, program do faktur, koszty utrzymania chmury na pliki itp.)</t>
  </si>
  <si>
    <t>inne subskrypcje (web.lex, specfile, specprawnik, konta w innych serwisach)</t>
  </si>
  <si>
    <t>wydatki nieregularne w ujeciu miesięcznym (suma roczna podzielona przez 12): sesja zdjęciowa, meble itp.)</t>
  </si>
  <si>
    <t>zatrudnienie pracownika (całkowity koszt pracodawcy)</t>
  </si>
  <si>
    <t>Dane wyjściowe</t>
  </si>
  <si>
    <t xml:space="preserve">Koszty związane z pracą w domu lub prowadzeniem kancelarii </t>
  </si>
  <si>
    <t>Twoja stawka godzinowa z podatkiem dochodowym, bez VAT</t>
  </si>
  <si>
    <t>Obliczenia kosztów zlecenia/projektu</t>
  </si>
  <si>
    <t>godziny</t>
  </si>
  <si>
    <t>wartość</t>
  </si>
  <si>
    <t>Inne wydatki, które przewidujesz w projekcie, ponad standardowe koszty kancelarii</t>
  </si>
  <si>
    <t>Noclegi</t>
  </si>
  <si>
    <t>Tłumaczenia</t>
  </si>
  <si>
    <t xml:space="preserve">Inne </t>
  </si>
  <si>
    <t>Wysyłka korespondencji - ponad standard</t>
  </si>
  <si>
    <t>Papier, kopie, wydruki - ponad standard</t>
  </si>
  <si>
    <t>Suma innych wydatków</t>
  </si>
  <si>
    <t>Część stałych kosztów pracy kancelarii proporcjonalnie do liczby godzin</t>
  </si>
  <si>
    <t>Razem kalkulacja projektu</t>
  </si>
  <si>
    <t xml:space="preserve">Ile godzin przepracujesz </t>
  </si>
  <si>
    <t>Substytucje</t>
  </si>
  <si>
    <t>Kalkulując czas pracy na projekt uwzględnij:</t>
  </si>
  <si>
    <t>przygotowanie do każdej rozprawy</t>
  </si>
  <si>
    <t>czas pracy przeznaczony na merytoryczną pracę nad sprawą</t>
  </si>
  <si>
    <t>czas na spisanie efektów pracy lub wyjaśnienie ich klientowi</t>
  </si>
  <si>
    <t>ilość ewentualnych rozpraw, czas pracy z tym związany</t>
  </si>
  <si>
    <t>dojazd na rozprawę, oczekiwanie, rozprawa, rozmowa z klientem i powrót</t>
  </si>
  <si>
    <t>czas na spotkania lub telefony do klienta</t>
  </si>
  <si>
    <t>czas na administrację sprawą: założenie akt, wysyłkę korespondencji</t>
  </si>
  <si>
    <t>czas na znalezienie i wynajęcie substytuta, przekazanie i odebranie informacji o sprawie</t>
  </si>
  <si>
    <t>substytucje</t>
  </si>
  <si>
    <t>utrzymanie samochodu (paliwo, ubezpieczenie, koszty kredytu, najmu lub leasingu, parkingi i autostrady)</t>
  </si>
  <si>
    <t>Dojazd (w tym parking, autostrada)</t>
  </si>
  <si>
    <t>W tym kalkulatorze policzysz swoją obecną, rzeczywistą stawkę godzinową</t>
  </si>
  <si>
    <t>Pamiętaj, że kalkulacja uwzględnia tylko pokrycie kosztów życia i pracy, ewentualnie oszczędności prywatne i pieniądze na inwestycje, jeśli je kalkulowałeś. Nie kalkulowaliśmy zysku.</t>
  </si>
  <si>
    <t>Twój średni czas pracy w miesiącu w h. Możesz go wziąć z poprzednich kalkulacji, które są oparte na pewnych założeniach. Jeśli prowadzisz rozliczenia, weź ten czas ze swojego systemu. Jeśli nie prowadzisz rozliczeń i nie wykonałeś kalkulacj, przyjmij 100h przy pracy na cały etat.</t>
  </si>
  <si>
    <t>Twoja średnia miesięczna stawka godzinowa netto (bez VAT)</t>
  </si>
  <si>
    <r>
      <rPr>
        <b/>
        <sz val="11"/>
        <color theme="1"/>
        <rFont val="Czcionka tekstu podstawowego"/>
        <charset val="238"/>
      </rPr>
      <t>Średnie miesięczne</t>
    </r>
    <r>
      <rPr>
        <sz val="11"/>
        <color theme="1"/>
        <rFont val="Czcionka tekstu podstawowego"/>
        <family val="2"/>
        <charset val="238"/>
      </rPr>
      <t xml:space="preserve"> przychody kancelarii z ostatnich 12 miesięcy lub więcej. Weż taki okres, jaki uważasz za miarodajny, zsumuj przychody netto (bez podatku VAT) i podziel przez liczbę miesięcy. Uwaga! Chodzi o przychód, nie dochód. </t>
    </r>
  </si>
  <si>
    <t>PLN</t>
  </si>
  <si>
    <t>h</t>
  </si>
  <si>
    <t>Twój czas pracy miesięcznie w h</t>
  </si>
  <si>
    <t>Ile dni roboczych w roku jest wolnych od pracy (w 2021 jest 7 dni wolnych przypadających w dni robocze)</t>
  </si>
  <si>
    <t>to jest pełna składka zus</t>
  </si>
  <si>
    <t>Zus dla nowych firm, dostępny przez 2 lata, po wykorzystaniu ulgi na start</t>
  </si>
  <si>
    <t>tylko zdrowotne, można wybrać jeśli zaczynamy na pierwsze 6 pełnych miesięcy (ulga na start), albo mamy inne dochody ponad pensję minimalną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</si>
</sst>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zcionka tekstu podstawowego"/>
      <charset val="238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/>
      <top/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0" borderId="0" xfId="6"/>
    <xf numFmtId="0" fontId="1" fillId="2" borderId="0" xfId="1" applyAlignment="1"/>
    <xf numFmtId="0" fontId="1" fillId="2" borderId="0" xfId="1"/>
    <xf numFmtId="0" fontId="1" fillId="2" borderId="0" xfId="1" applyAlignment="1">
      <alignment horizontal="left"/>
    </xf>
    <xf numFmtId="0" fontId="2" fillId="6" borderId="0" xfId="5"/>
    <xf numFmtId="0" fontId="1" fillId="3" borderId="0" xfId="2"/>
    <xf numFmtId="0" fontId="4" fillId="4" borderId="0" xfId="3" applyFont="1" applyAlignment="1">
      <alignment horizontal="center"/>
    </xf>
    <xf numFmtId="4" fontId="0" fillId="0" borderId="0" xfId="0" applyNumberFormat="1"/>
    <xf numFmtId="4" fontId="2" fillId="6" borderId="0" xfId="5" applyNumberFormat="1"/>
    <xf numFmtId="0" fontId="5" fillId="4" borderId="0" xfId="3" applyFont="1"/>
    <xf numFmtId="0" fontId="2" fillId="6" borderId="0" xfId="5" applyAlignment="1">
      <alignment wrapText="1"/>
    </xf>
    <xf numFmtId="164" fontId="2" fillId="6" borderId="0" xfId="5" applyNumberFormat="1" applyAlignment="1">
      <alignment wrapText="1"/>
    </xf>
    <xf numFmtId="0" fontId="0" fillId="0" borderId="1" xfId="0" applyBorder="1"/>
    <xf numFmtId="0" fontId="0" fillId="0" borderId="2" xfId="0" applyBorder="1"/>
    <xf numFmtId="0" fontId="0" fillId="7" borderId="3" xfId="0" applyFill="1" applyBorder="1" applyAlignment="1">
      <alignment wrapText="1"/>
    </xf>
    <xf numFmtId="4" fontId="0" fillId="0" borderId="3" xfId="0" applyNumberFormat="1" applyBorder="1" applyAlignment="1">
      <alignment horizontal="center" vertical="center"/>
    </xf>
    <xf numFmtId="4" fontId="2" fillId="6" borderId="0" xfId="5" applyNumberFormat="1" applyAlignment="1">
      <alignment horizontal="center"/>
    </xf>
    <xf numFmtId="164" fontId="0" fillId="0" borderId="0" xfId="0" applyNumberFormat="1"/>
    <xf numFmtId="0" fontId="2" fillId="8" borderId="0" xfId="4" applyFill="1" applyAlignment="1">
      <alignment wrapText="1"/>
    </xf>
    <xf numFmtId="164" fontId="2" fillId="8" borderId="0" xfId="4" applyNumberFormat="1" applyFill="1" applyAlignment="1">
      <alignment wrapText="1"/>
    </xf>
    <xf numFmtId="164" fontId="2" fillId="9" borderId="0" xfId="4" applyNumberFormat="1" applyFill="1" applyAlignment="1">
      <alignment wrapText="1"/>
    </xf>
    <xf numFmtId="0" fontId="2" fillId="9" borderId="0" xfId="0" applyFont="1" applyFill="1"/>
    <xf numFmtId="0" fontId="0" fillId="2" borderId="0" xfId="1" applyFont="1" applyAlignment="1">
      <alignment horizontal="left" vertical="center"/>
    </xf>
    <xf numFmtId="0" fontId="1" fillId="2" borderId="0" xfId="1" applyAlignment="1">
      <alignment horizontal="left" vertical="center"/>
    </xf>
    <xf numFmtId="0" fontId="0" fillId="10" borderId="0" xfId="0" applyFill="1"/>
    <xf numFmtId="3" fontId="0" fillId="10" borderId="0" xfId="0" applyNumberFormat="1" applyFill="1"/>
    <xf numFmtId="0" fontId="0" fillId="11" borderId="0" xfId="0" applyFill="1"/>
    <xf numFmtId="0" fontId="5" fillId="12" borderId="0" xfId="3" applyFont="1" applyFill="1"/>
    <xf numFmtId="164" fontId="4" fillId="12" borderId="0" xfId="4" applyNumberFormat="1" applyFont="1" applyFill="1" applyAlignment="1">
      <alignment wrapText="1"/>
    </xf>
    <xf numFmtId="164" fontId="2" fillId="13" borderId="0" xfId="4" applyNumberFormat="1" applyFill="1" applyAlignment="1">
      <alignment wrapText="1"/>
    </xf>
    <xf numFmtId="0" fontId="0" fillId="14" borderId="0" xfId="0" applyFill="1"/>
    <xf numFmtId="1" fontId="0" fillId="14" borderId="0" xfId="0" applyNumberFormat="1" applyFill="1"/>
    <xf numFmtId="0" fontId="0" fillId="0" borderId="0" xfId="0" applyAlignment="1">
      <alignment horizontal="center"/>
    </xf>
    <xf numFmtId="164" fontId="2" fillId="15" borderId="0" xfId="4" applyNumberFormat="1" applyFill="1" applyAlignment="1">
      <alignment wrapText="1"/>
    </xf>
    <xf numFmtId="164" fontId="0" fillId="0" borderId="5" xfId="0" applyNumberFormat="1" applyBorder="1"/>
    <xf numFmtId="164" fontId="0" fillId="15" borderId="0" xfId="0" applyNumberFormat="1" applyFill="1"/>
    <xf numFmtId="164" fontId="0" fillId="16" borderId="0" xfId="0" applyNumberFormat="1" applyFill="1"/>
    <xf numFmtId="0" fontId="4" fillId="16" borderId="0" xfId="0" applyFont="1" applyFill="1" applyAlignment="1">
      <alignment horizontal="left"/>
    </xf>
    <xf numFmtId="164" fontId="0" fillId="0" borderId="0" xfId="0" applyNumberFormat="1" applyFill="1" applyBorder="1"/>
    <xf numFmtId="0" fontId="8" fillId="13" borderId="0" xfId="0" applyFont="1" applyFill="1"/>
    <xf numFmtId="0" fontId="1" fillId="2" borderId="0" xfId="1" applyAlignment="1">
      <alignment horizontal="left"/>
    </xf>
    <xf numFmtId="0" fontId="2" fillId="6" borderId="0" xfId="5" applyAlignment="1">
      <alignment horizontal="center" wrapText="1"/>
    </xf>
    <xf numFmtId="0" fontId="1" fillId="2" borderId="0" xfId="1" applyAlignment="1">
      <alignment horizontal="left" vertical="center"/>
    </xf>
    <xf numFmtId="0" fontId="0" fillId="2" borderId="0" xfId="1" applyFont="1" applyAlignment="1">
      <alignment horizontal="left" vertical="center" wrapText="1"/>
    </xf>
    <xf numFmtId="0" fontId="1" fillId="2" borderId="0" xfId="1" applyAlignment="1">
      <alignment horizontal="left" vertical="center" wrapText="1"/>
    </xf>
    <xf numFmtId="0" fontId="1" fillId="2" borderId="0" xfId="1" applyAlignment="1">
      <alignment wrapText="1"/>
    </xf>
    <xf numFmtId="0" fontId="0" fillId="0" borderId="0" xfId="0" applyAlignment="1"/>
    <xf numFmtId="0" fontId="0" fillId="2" borderId="0" xfId="1" applyFont="1" applyAlignment="1">
      <alignment horizontal="left" wrapText="1"/>
    </xf>
    <xf numFmtId="0" fontId="1" fillId="2" borderId="0" xfId="1" applyAlignment="1">
      <alignment horizontal="left" wrapText="1"/>
    </xf>
    <xf numFmtId="0" fontId="4" fillId="1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8" fillId="15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4" fillId="15" borderId="0" xfId="0" applyFont="1" applyFill="1" applyAlignment="1">
      <alignment horizontal="left"/>
    </xf>
    <xf numFmtId="0" fontId="11" fillId="13" borderId="5" xfId="0" applyFont="1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11" fillId="18" borderId="5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1" fillId="13" borderId="5" xfId="0" applyFont="1" applyFill="1" applyBorder="1" applyAlignment="1">
      <alignment horizontal="left" vertical="center" wrapText="1"/>
    </xf>
    <xf numFmtId="0" fontId="0" fillId="13" borderId="5" xfId="0" applyFill="1" applyBorder="1" applyAlignment="1">
      <alignment horizontal="left" vertical="center" wrapText="1"/>
    </xf>
    <xf numFmtId="4" fontId="0" fillId="7" borderId="5" xfId="0" applyNumberFormat="1" applyFill="1" applyBorder="1" applyAlignment="1">
      <alignment horizontal="center" vertical="center"/>
    </xf>
    <xf numFmtId="0" fontId="11" fillId="17" borderId="5" xfId="0" applyFont="1" applyFill="1" applyBorder="1" applyAlignment="1">
      <alignment horizontal="left" vertical="center" wrapText="1"/>
    </xf>
    <xf numFmtId="0" fontId="0" fillId="17" borderId="5" xfId="0" applyFill="1" applyBorder="1" applyAlignment="1">
      <alignment horizontal="left" vertical="center" wrapText="1"/>
    </xf>
    <xf numFmtId="4" fontId="11" fillId="18" borderId="5" xfId="0" applyNumberFormat="1" applyFont="1" applyFill="1" applyBorder="1" applyAlignment="1">
      <alignment horizontal="center" vertical="center" wrapText="1"/>
    </xf>
    <xf numFmtId="4" fontId="0" fillId="18" borderId="5" xfId="0" applyNumberFormat="1" applyFill="1" applyBorder="1" applyAlignment="1">
      <alignment horizontal="center" vertical="center" wrapText="1"/>
    </xf>
    <xf numFmtId="0" fontId="11" fillId="18" borderId="5" xfId="0" applyFont="1" applyFill="1" applyBorder="1" applyAlignment="1">
      <alignment horizontal="left" vertical="center" wrapText="1"/>
    </xf>
    <xf numFmtId="0" fontId="0" fillId="18" borderId="5" xfId="0" applyFill="1" applyBorder="1" applyAlignment="1">
      <alignment horizontal="left" vertical="center" wrapText="1"/>
    </xf>
  </cellXfs>
  <cellStyles count="7">
    <cellStyle name="20% — akcent 5" xfId="1" builtinId="46"/>
    <cellStyle name="40% — akcent 5" xfId="2" builtinId="47"/>
    <cellStyle name="60% — akcent 5" xfId="3" builtinId="48"/>
    <cellStyle name="Akcent 4" xfId="4" builtinId="41"/>
    <cellStyle name="Akcent 5" xfId="5" builtinId="45"/>
    <cellStyle name="Hiperłącze" xfId="6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649605</xdr:colOff>
      <xdr:row>2</xdr:row>
      <xdr:rowOff>685800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F90C5D3-8C53-490A-A99D-9611944BD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3240" y="350520"/>
          <a:ext cx="1990725" cy="685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30</xdr:rowOff>
    </xdr:from>
    <xdr:to>
      <xdr:col>6</xdr:col>
      <xdr:colOff>638880</xdr:colOff>
      <xdr:row>6</xdr:row>
      <xdr:rowOff>429883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E89DA59-6764-4512-BE1D-C262783D6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83240" y="1584990"/>
          <a:ext cx="1980000" cy="429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</xdr:colOff>
      <xdr:row>2</xdr:row>
      <xdr:rowOff>297180</xdr:rowOff>
    </xdr:from>
    <xdr:to>
      <xdr:col>7</xdr:col>
      <xdr:colOff>9525</xdr:colOff>
      <xdr:row>3</xdr:row>
      <xdr:rowOff>464820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4F2062D-A66F-496C-80C6-59C46E142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647700"/>
          <a:ext cx="1990725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662940</xdr:colOff>
      <xdr:row>5</xdr:row>
      <xdr:rowOff>99090</xdr:rowOff>
    </xdr:from>
    <xdr:to>
      <xdr:col>6</xdr:col>
      <xdr:colOff>631260</xdr:colOff>
      <xdr:row>8</xdr:row>
      <xdr:rowOff>3163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85BD81A-EF65-4AB9-B04C-EF0515E93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44100" y="1668810"/>
          <a:ext cx="1980000" cy="429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akprowadzickancelarie.pl/" TargetMode="External"/><Relationship Id="rId1" Type="http://schemas.openxmlformats.org/officeDocument/2006/relationships/hyperlink" Target="https://weblexbookkeeping.pl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jakprowadzickancelarie.pl/" TargetMode="External"/><Relationship Id="rId1" Type="http://schemas.openxmlformats.org/officeDocument/2006/relationships/hyperlink" Target="https://weblexbookkeeping.pl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2"/>
  <sheetViews>
    <sheetView tabSelected="1" workbookViewId="0">
      <selection activeCell="H19" sqref="H19"/>
    </sheetView>
  </sheetViews>
  <sheetFormatPr defaultRowHeight="14.25"/>
  <cols>
    <col min="2" max="2" width="99.375" customWidth="1"/>
    <col min="3" max="3" width="23.25" customWidth="1"/>
  </cols>
  <sheetData>
    <row r="1" spans="2:5" ht="13.9" customHeight="1">
      <c r="B1" s="43" t="s">
        <v>43</v>
      </c>
      <c r="C1" s="43"/>
    </row>
    <row r="2" spans="2:5">
      <c r="B2" s="43"/>
      <c r="C2" s="43"/>
    </row>
    <row r="3" spans="2:5" ht="55.9" customHeight="1">
      <c r="B3" s="47" t="s">
        <v>65</v>
      </c>
      <c r="C3" s="48"/>
    </row>
    <row r="4" spans="2:5">
      <c r="B4" s="3" t="s">
        <v>10</v>
      </c>
      <c r="C4" s="4"/>
      <c r="E4" s="2" t="s">
        <v>70</v>
      </c>
    </row>
    <row r="5" spans="2:5">
      <c r="B5" s="44" t="s">
        <v>68</v>
      </c>
      <c r="C5" s="44"/>
    </row>
    <row r="6" spans="2:5">
      <c r="B6" s="44" t="s">
        <v>22</v>
      </c>
      <c r="C6" s="44"/>
    </row>
    <row r="7" spans="2:5" ht="36.6" customHeight="1">
      <c r="B7" s="45" t="s">
        <v>44</v>
      </c>
      <c r="C7" s="46"/>
    </row>
    <row r="8" spans="2:5">
      <c r="B8" s="24" t="s">
        <v>45</v>
      </c>
      <c r="C8" s="25"/>
      <c r="E8" s="2" t="s">
        <v>69</v>
      </c>
    </row>
    <row r="9" spans="2:5" ht="13.9" customHeight="1">
      <c r="B9" s="46" t="s">
        <v>67</v>
      </c>
      <c r="C9" s="46"/>
    </row>
    <row r="10" spans="2:5">
      <c r="B10" s="42" t="s">
        <v>11</v>
      </c>
      <c r="C10" s="42"/>
    </row>
    <row r="12" spans="2:5" ht="28.15" customHeight="1">
      <c r="B12" s="11" t="s">
        <v>61</v>
      </c>
      <c r="C12" s="8" t="s">
        <v>20</v>
      </c>
    </row>
    <row r="13" spans="2:5" ht="28.15" customHeight="1">
      <c r="B13" s="16" t="s">
        <v>71</v>
      </c>
      <c r="C13" s="17">
        <v>3600</v>
      </c>
      <c r="D13" s="14"/>
    </row>
    <row r="14" spans="2:5">
      <c r="B14" s="15"/>
      <c r="C14" s="9"/>
    </row>
    <row r="15" spans="2:5" ht="27.6" customHeight="1">
      <c r="B15" s="11" t="s">
        <v>66</v>
      </c>
      <c r="C15" s="8" t="s">
        <v>30</v>
      </c>
    </row>
    <row r="16" spans="2:5" ht="28.5">
      <c r="B16" s="16" t="s">
        <v>72</v>
      </c>
      <c r="C16" s="17">
        <v>4409.1400000000003</v>
      </c>
    </row>
    <row r="17" spans="2:3">
      <c r="C17" s="9"/>
    </row>
    <row r="18" spans="2:3">
      <c r="C18" s="9"/>
    </row>
    <row r="19" spans="2:3">
      <c r="B19" s="6" t="s">
        <v>50</v>
      </c>
      <c r="C19" s="18">
        <f>SUM(C13:C18)</f>
        <v>8009.14</v>
      </c>
    </row>
    <row r="22" spans="2:3" ht="15">
      <c r="B22" s="11" t="s">
        <v>63</v>
      </c>
      <c r="C22" s="8"/>
    </row>
    <row r="23" spans="2:3">
      <c r="B23" t="s">
        <v>42</v>
      </c>
      <c r="C23">
        <v>8</v>
      </c>
    </row>
    <row r="24" spans="2:3">
      <c r="B24" t="s">
        <v>53</v>
      </c>
      <c r="C24">
        <v>3</v>
      </c>
    </row>
    <row r="26" spans="2:3">
      <c r="B26" t="s">
        <v>4</v>
      </c>
      <c r="C26">
        <v>5</v>
      </c>
    </row>
    <row r="27" spans="2:3">
      <c r="B27" t="s">
        <v>52</v>
      </c>
      <c r="C27">
        <v>20</v>
      </c>
    </row>
    <row r="28" spans="2:3">
      <c r="B28" t="s">
        <v>6</v>
      </c>
      <c r="C28">
        <v>10</v>
      </c>
    </row>
    <row r="29" spans="2:3">
      <c r="B29" s="1" t="s">
        <v>121</v>
      </c>
      <c r="C29">
        <v>7</v>
      </c>
    </row>
    <row r="31" spans="2:3">
      <c r="B31" s="7" t="s">
        <v>7</v>
      </c>
      <c r="C31" s="7">
        <f>C26*52-C27-C28-C29</f>
        <v>223</v>
      </c>
    </row>
    <row r="32" spans="2:3">
      <c r="B32" s="4" t="s">
        <v>8</v>
      </c>
      <c r="C32" s="4">
        <f>C31*(C23-C24)</f>
        <v>1115</v>
      </c>
    </row>
    <row r="33" spans="2:3">
      <c r="B33" s="4"/>
      <c r="C33" s="4"/>
    </row>
    <row r="34" spans="2:3">
      <c r="B34" s="26" t="s">
        <v>73</v>
      </c>
      <c r="C34" s="27">
        <f>C32/12</f>
        <v>92.916666666666671</v>
      </c>
    </row>
    <row r="36" spans="2:3">
      <c r="B36" s="12" t="s">
        <v>62</v>
      </c>
      <c r="C36" s="13">
        <f>12*C19/C32</f>
        <v>86.197022421524665</v>
      </c>
    </row>
    <row r="37" spans="2:3" ht="28.5">
      <c r="B37" s="20" t="s">
        <v>59</v>
      </c>
      <c r="C37" s="21">
        <f>+C36*1.15</f>
        <v>99.126575784753356</v>
      </c>
    </row>
    <row r="38" spans="2:3">
      <c r="B38" s="23" t="s">
        <v>60</v>
      </c>
      <c r="C38" s="22">
        <f>+C37*1.23</f>
        <v>121.92568821524662</v>
      </c>
    </row>
    <row r="42" spans="2:3">
      <c r="B42" s="2"/>
    </row>
  </sheetData>
  <mergeCells count="7">
    <mergeCell ref="B10:C10"/>
    <mergeCell ref="B1:C2"/>
    <mergeCell ref="B5:C5"/>
    <mergeCell ref="B6:C6"/>
    <mergeCell ref="B7:C7"/>
    <mergeCell ref="B9:C9"/>
    <mergeCell ref="B3:C3"/>
  </mergeCells>
  <hyperlinks>
    <hyperlink ref="E8" r:id="rId1" xr:uid="{8B3DC934-F548-4327-B831-33C1F2511275}"/>
    <hyperlink ref="E4" r:id="rId2" xr:uid="{ADD425D1-96F4-4D9B-A918-19A8549E4BF2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0"/>
  <sheetViews>
    <sheetView topLeftCell="A55" workbookViewId="0">
      <selection activeCell="A65" sqref="A65"/>
    </sheetView>
  </sheetViews>
  <sheetFormatPr defaultRowHeight="14.25"/>
  <cols>
    <col min="1" max="1" width="84.25" customWidth="1"/>
    <col min="2" max="2" width="23.25" customWidth="1"/>
    <col min="3" max="3" width="14.25" customWidth="1"/>
  </cols>
  <sheetData>
    <row r="1" spans="1:5">
      <c r="A1" s="43" t="s">
        <v>9</v>
      </c>
      <c r="B1" s="43"/>
    </row>
    <row r="2" spans="1:5">
      <c r="A2" s="43"/>
      <c r="B2" s="43"/>
      <c r="D2" s="2"/>
    </row>
    <row r="3" spans="1:5" ht="40.9" customHeight="1">
      <c r="A3" s="47" t="s">
        <v>65</v>
      </c>
      <c r="B3" s="48"/>
    </row>
    <row r="4" spans="1:5" ht="41.45" customHeight="1">
      <c r="A4" s="3" t="s">
        <v>10</v>
      </c>
      <c r="B4" s="3"/>
    </row>
    <row r="5" spans="1:5">
      <c r="A5" s="4"/>
      <c r="B5" s="4"/>
      <c r="E5" s="2" t="s">
        <v>70</v>
      </c>
    </row>
    <row r="6" spans="1:5">
      <c r="A6" s="42" t="s">
        <v>21</v>
      </c>
      <c r="B6" s="42"/>
    </row>
    <row r="7" spans="1:5">
      <c r="A7" s="42" t="s">
        <v>22</v>
      </c>
      <c r="B7" s="42"/>
    </row>
    <row r="8" spans="1:5">
      <c r="A8" s="42" t="s">
        <v>23</v>
      </c>
      <c r="B8" s="42"/>
    </row>
    <row r="9" spans="1:5">
      <c r="A9" s="5" t="s">
        <v>54</v>
      </c>
      <c r="B9" s="5"/>
      <c r="E9" s="2" t="s">
        <v>69</v>
      </c>
    </row>
    <row r="10" spans="1:5" ht="33" customHeight="1">
      <c r="A10" s="49" t="s">
        <v>64</v>
      </c>
      <c r="B10" s="50"/>
    </row>
    <row r="11" spans="1:5">
      <c r="A11" s="42" t="s">
        <v>11</v>
      </c>
      <c r="B11" s="42"/>
    </row>
    <row r="13" spans="1:5" ht="15">
      <c r="A13" s="11" t="s">
        <v>46</v>
      </c>
      <c r="B13" s="8" t="s">
        <v>24</v>
      </c>
      <c r="D13" s="2"/>
    </row>
    <row r="14" spans="1:5">
      <c r="A14" t="s">
        <v>12</v>
      </c>
      <c r="B14" s="9">
        <v>500</v>
      </c>
    </row>
    <row r="15" spans="1:5">
      <c r="A15" t="s">
        <v>13</v>
      </c>
      <c r="B15" s="9">
        <v>350</v>
      </c>
    </row>
    <row r="16" spans="1:5">
      <c r="A16" t="s">
        <v>16</v>
      </c>
      <c r="B16" s="9">
        <v>1000</v>
      </c>
    </row>
    <row r="17" spans="1:2">
      <c r="A17" t="s">
        <v>14</v>
      </c>
      <c r="B17" s="9">
        <v>100</v>
      </c>
    </row>
    <row r="18" spans="1:2">
      <c r="A18" t="s">
        <v>15</v>
      </c>
      <c r="B18" s="9">
        <v>50</v>
      </c>
    </row>
    <row r="19" spans="1:2">
      <c r="A19" t="s">
        <v>17</v>
      </c>
      <c r="B19" s="9">
        <v>400</v>
      </c>
    </row>
    <row r="20" spans="1:2">
      <c r="A20" t="s">
        <v>0</v>
      </c>
      <c r="B20" s="9">
        <v>300</v>
      </c>
    </row>
    <row r="21" spans="1:2">
      <c r="A21" t="s">
        <v>19</v>
      </c>
      <c r="B21" s="9">
        <v>200</v>
      </c>
    </row>
    <row r="22" spans="1:2">
      <c r="A22" t="s">
        <v>74</v>
      </c>
      <c r="B22" s="9">
        <v>200</v>
      </c>
    </row>
    <row r="23" spans="1:2">
      <c r="A23" t="s">
        <v>47</v>
      </c>
      <c r="B23" s="9">
        <v>100</v>
      </c>
    </row>
    <row r="24" spans="1:2">
      <c r="A24" t="s">
        <v>75</v>
      </c>
      <c r="B24" s="9">
        <v>200</v>
      </c>
    </row>
    <row r="25" spans="1:2">
      <c r="A25" t="s">
        <v>55</v>
      </c>
      <c r="B25" s="9">
        <v>200</v>
      </c>
    </row>
    <row r="26" spans="1:2">
      <c r="A26" t="s">
        <v>1</v>
      </c>
      <c r="B26" s="9">
        <v>200</v>
      </c>
    </row>
    <row r="27" spans="1:2">
      <c r="B27" s="9"/>
    </row>
    <row r="28" spans="1:2">
      <c r="A28" s="6" t="s">
        <v>18</v>
      </c>
      <c r="B28" s="10">
        <f>SUM(B14:B27)</f>
        <v>3800</v>
      </c>
    </row>
    <row r="30" spans="1:2" ht="15">
      <c r="A30" s="11" t="s">
        <v>57</v>
      </c>
      <c r="B30" s="8" t="s">
        <v>31</v>
      </c>
    </row>
    <row r="31" spans="1:2">
      <c r="A31" t="s">
        <v>25</v>
      </c>
      <c r="B31" s="9">
        <v>1000</v>
      </c>
    </row>
    <row r="32" spans="1:2">
      <c r="A32" t="s">
        <v>39</v>
      </c>
      <c r="B32" s="9">
        <v>100</v>
      </c>
    </row>
    <row r="33" spans="1:5">
      <c r="A33" t="s">
        <v>40</v>
      </c>
      <c r="B33" s="9">
        <v>50</v>
      </c>
    </row>
    <row r="34" spans="1:5">
      <c r="A34" t="s">
        <v>26</v>
      </c>
      <c r="B34" s="9">
        <v>100</v>
      </c>
    </row>
    <row r="35" spans="1:5" ht="28.5">
      <c r="A35" t="s">
        <v>56</v>
      </c>
      <c r="B35" s="9">
        <v>1457.49</v>
      </c>
      <c r="C35" s="1" t="s">
        <v>122</v>
      </c>
      <c r="D35">
        <v>381.81</v>
      </c>
      <c r="E35" t="s">
        <v>124</v>
      </c>
    </row>
    <row r="36" spans="1:5">
      <c r="A36" t="s">
        <v>32</v>
      </c>
      <c r="B36" s="9">
        <v>0</v>
      </c>
      <c r="D36">
        <v>647.59</v>
      </c>
      <c r="E36" t="s">
        <v>123</v>
      </c>
    </row>
    <row r="37" spans="1:5">
      <c r="A37" t="s">
        <v>33</v>
      </c>
      <c r="B37" s="9">
        <v>100</v>
      </c>
    </row>
    <row r="38" spans="1:5">
      <c r="A38" t="s">
        <v>2</v>
      </c>
      <c r="B38" s="9">
        <v>100</v>
      </c>
    </row>
    <row r="39" spans="1:5">
      <c r="A39" t="s">
        <v>28</v>
      </c>
      <c r="B39" s="9">
        <v>100</v>
      </c>
    </row>
    <row r="40" spans="1:5">
      <c r="A40" t="s">
        <v>29</v>
      </c>
      <c r="B40" s="9">
        <v>50</v>
      </c>
    </row>
    <row r="41" spans="1:5">
      <c r="A41" t="s">
        <v>3</v>
      </c>
      <c r="B41" s="9">
        <v>0</v>
      </c>
    </row>
    <row r="42" spans="1:5">
      <c r="A42" t="s">
        <v>34</v>
      </c>
      <c r="B42" s="9">
        <f>300/12</f>
        <v>25</v>
      </c>
    </row>
    <row r="43" spans="1:5">
      <c r="A43" t="s">
        <v>27</v>
      </c>
      <c r="B43" s="9">
        <v>150</v>
      </c>
    </row>
    <row r="44" spans="1:5">
      <c r="A44" t="s">
        <v>80</v>
      </c>
      <c r="B44" s="9">
        <v>60</v>
      </c>
    </row>
    <row r="45" spans="1:5">
      <c r="A45" t="s">
        <v>76</v>
      </c>
      <c r="B45" s="9">
        <v>60</v>
      </c>
    </row>
    <row r="46" spans="1:5">
      <c r="A46" t="s">
        <v>77</v>
      </c>
      <c r="B46" s="9">
        <v>70</v>
      </c>
    </row>
    <row r="47" spans="1:5">
      <c r="A47" t="s">
        <v>37</v>
      </c>
      <c r="B47" s="9">
        <v>300</v>
      </c>
    </row>
    <row r="48" spans="1:5">
      <c r="A48" t="s">
        <v>111</v>
      </c>
      <c r="B48" s="9">
        <v>800</v>
      </c>
    </row>
    <row r="49" spans="1:2">
      <c r="A49" t="s">
        <v>81</v>
      </c>
      <c r="B49" s="9">
        <v>200</v>
      </c>
    </row>
    <row r="50" spans="1:2">
      <c r="A50" t="s">
        <v>78</v>
      </c>
      <c r="B50" s="9">
        <v>50</v>
      </c>
    </row>
    <row r="51" spans="1:2">
      <c r="A51" t="s">
        <v>35</v>
      </c>
      <c r="B51" s="9">
        <v>100</v>
      </c>
    </row>
    <row r="52" spans="1:2">
      <c r="A52" t="s">
        <v>82</v>
      </c>
      <c r="B52" s="9">
        <v>100</v>
      </c>
    </row>
    <row r="53" spans="1:2">
      <c r="A53" t="s">
        <v>36</v>
      </c>
      <c r="B53" s="9">
        <v>30</v>
      </c>
    </row>
    <row r="54" spans="1:2">
      <c r="A54" t="s">
        <v>79</v>
      </c>
      <c r="B54" s="9">
        <v>0</v>
      </c>
    </row>
    <row r="55" spans="1:2">
      <c r="A55" t="s">
        <v>49</v>
      </c>
      <c r="B55" s="9">
        <v>0</v>
      </c>
    </row>
    <row r="56" spans="1:2">
      <c r="A56" t="s">
        <v>48</v>
      </c>
      <c r="B56" s="9">
        <v>0</v>
      </c>
    </row>
    <row r="57" spans="1:2">
      <c r="A57" t="s">
        <v>83</v>
      </c>
      <c r="B57" s="9">
        <v>0</v>
      </c>
    </row>
    <row r="58" spans="1:2">
      <c r="A58" t="s">
        <v>110</v>
      </c>
      <c r="B58" s="9">
        <v>0</v>
      </c>
    </row>
    <row r="59" spans="1:2">
      <c r="A59" t="s">
        <v>1</v>
      </c>
      <c r="B59" s="9">
        <v>0</v>
      </c>
    </row>
    <row r="60" spans="1:2">
      <c r="A60" s="6" t="s">
        <v>38</v>
      </c>
      <c r="B60" s="10">
        <f>SUM(B31:B59)</f>
        <v>5002.49</v>
      </c>
    </row>
    <row r="63" spans="1:2" ht="15">
      <c r="A63" s="11" t="s">
        <v>63</v>
      </c>
      <c r="B63" s="8"/>
    </row>
    <row r="64" spans="1:2">
      <c r="A64" t="s">
        <v>42</v>
      </c>
      <c r="B64">
        <v>8</v>
      </c>
    </row>
    <row r="65" spans="1:3">
      <c r="A65" t="s">
        <v>41</v>
      </c>
      <c r="B65">
        <v>3</v>
      </c>
    </row>
    <row r="67" spans="1:3">
      <c r="A67" t="s">
        <v>4</v>
      </c>
      <c r="B67">
        <v>5</v>
      </c>
    </row>
    <row r="68" spans="1:3">
      <c r="A68" t="s">
        <v>5</v>
      </c>
      <c r="B68">
        <v>20</v>
      </c>
    </row>
    <row r="69" spans="1:3">
      <c r="A69" t="s">
        <v>6</v>
      </c>
      <c r="B69">
        <v>10</v>
      </c>
    </row>
    <row r="70" spans="1:3" ht="27" customHeight="1">
      <c r="A70" s="1" t="s">
        <v>51</v>
      </c>
      <c r="B70">
        <v>7</v>
      </c>
    </row>
    <row r="72" spans="1:3">
      <c r="A72" s="7" t="s">
        <v>7</v>
      </c>
      <c r="B72" s="7">
        <f>(B67*52)-B68-B69-B70</f>
        <v>223</v>
      </c>
    </row>
    <row r="73" spans="1:3">
      <c r="A73" s="4" t="s">
        <v>8</v>
      </c>
      <c r="B73" s="4">
        <f>B72*(B64-B65)</f>
        <v>1115</v>
      </c>
    </row>
    <row r="75" spans="1:3">
      <c r="A75" s="26" t="s">
        <v>73</v>
      </c>
      <c r="B75" s="27">
        <f>B73/12</f>
        <v>92.916666666666671</v>
      </c>
    </row>
    <row r="77" spans="1:3">
      <c r="A77" s="12" t="s">
        <v>58</v>
      </c>
      <c r="B77" s="13">
        <f>12*(B28+B60)/B73</f>
        <v>94.735318385650231</v>
      </c>
    </row>
    <row r="78" spans="1:3" ht="28.5">
      <c r="A78" s="20" t="s">
        <v>59</v>
      </c>
      <c r="B78" s="21">
        <f>+B77*1.15</f>
        <v>108.94561614349776</v>
      </c>
    </row>
    <row r="79" spans="1:3">
      <c r="A79" s="23" t="s">
        <v>60</v>
      </c>
      <c r="B79" s="22">
        <f>+B78*1.23</f>
        <v>134.00310785650225</v>
      </c>
    </row>
    <row r="80" spans="1:3">
      <c r="A80" s="2"/>
      <c r="C80" s="19"/>
    </row>
  </sheetData>
  <mergeCells count="7">
    <mergeCell ref="A10:B10"/>
    <mergeCell ref="A11:B11"/>
    <mergeCell ref="A1:B2"/>
    <mergeCell ref="A8:B8"/>
    <mergeCell ref="A7:B7"/>
    <mergeCell ref="A6:B6"/>
    <mergeCell ref="A3:B3"/>
  </mergeCells>
  <hyperlinks>
    <hyperlink ref="E9" r:id="rId1" xr:uid="{552BE967-8033-403A-83CF-2B120DD849B4}"/>
    <hyperlink ref="E5" r:id="rId2" xr:uid="{70FFF04D-EB0F-49DC-9B16-76E8BC313757}"/>
  </hyperlinks>
  <pageMargins left="0.7" right="0.7" top="0.75" bottom="0.75" header="0.3" footer="0.3"/>
  <pageSetup paperSize="9" orientation="portrait" horizontalDpi="4294967294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1C6EC-283F-46BA-B1C9-CFD2156E9638}">
  <dimension ref="A1:K30"/>
  <sheetViews>
    <sheetView workbookViewId="0">
      <selection activeCell="C25" sqref="C25"/>
    </sheetView>
  </sheetViews>
  <sheetFormatPr defaultRowHeight="14.25"/>
  <cols>
    <col min="1" max="1" width="58.5" customWidth="1"/>
    <col min="2" max="2" width="11.25" customWidth="1"/>
    <col min="3" max="3" width="11.125" customWidth="1"/>
  </cols>
  <sheetData>
    <row r="1" spans="1:11">
      <c r="A1" s="28" t="s">
        <v>84</v>
      </c>
      <c r="B1" s="28"/>
    </row>
    <row r="2" spans="1:11" ht="15">
      <c r="A2" s="29" t="s">
        <v>85</v>
      </c>
      <c r="B2" s="30">
        <f>+'stawka godzinowa'!B60</f>
        <v>5002.49</v>
      </c>
    </row>
    <row r="4" spans="1:11" ht="15">
      <c r="A4" s="41" t="s">
        <v>86</v>
      </c>
      <c r="B4" s="31">
        <f>+'stawka godzinowa'!B78</f>
        <v>108.94561614349776</v>
      </c>
    </row>
    <row r="7" spans="1:11">
      <c r="A7" s="32" t="s">
        <v>120</v>
      </c>
      <c r="B7" s="33">
        <f>+'stawka godzinowa'!B75</f>
        <v>92.916666666666671</v>
      </c>
      <c r="F7" s="26" t="s">
        <v>101</v>
      </c>
      <c r="G7" s="26"/>
      <c r="H7" s="26"/>
      <c r="I7" s="26"/>
      <c r="J7" s="26"/>
      <c r="K7" s="26"/>
    </row>
    <row r="9" spans="1:11" ht="15">
      <c r="A9" s="54" t="s">
        <v>87</v>
      </c>
      <c r="B9" s="54"/>
      <c r="C9" s="54"/>
      <c r="F9" t="s">
        <v>103</v>
      </c>
    </row>
    <row r="10" spans="1:11">
      <c r="B10" s="34" t="s">
        <v>88</v>
      </c>
      <c r="C10" s="34" t="s">
        <v>89</v>
      </c>
      <c r="F10" t="s">
        <v>104</v>
      </c>
    </row>
    <row r="11" spans="1:11">
      <c r="A11" t="s">
        <v>99</v>
      </c>
      <c r="B11">
        <v>10</v>
      </c>
      <c r="C11" s="35">
        <f>+B11*B4</f>
        <v>1089.4561614349775</v>
      </c>
    </row>
    <row r="12" spans="1:11">
      <c r="A12" s="51" t="s">
        <v>90</v>
      </c>
      <c r="B12" s="51"/>
      <c r="C12" s="39"/>
      <c r="F12" t="s">
        <v>105</v>
      </c>
    </row>
    <row r="13" spans="1:11">
      <c r="A13" s="52" t="s">
        <v>112</v>
      </c>
      <c r="B13" s="53"/>
      <c r="C13" s="36">
        <v>200</v>
      </c>
      <c r="F13" t="s">
        <v>102</v>
      </c>
    </row>
    <row r="14" spans="1:11">
      <c r="A14" s="52" t="s">
        <v>91</v>
      </c>
      <c r="B14" s="53"/>
      <c r="C14" s="36">
        <v>0</v>
      </c>
      <c r="F14" t="s">
        <v>106</v>
      </c>
    </row>
    <row r="15" spans="1:11">
      <c r="A15" s="52" t="s">
        <v>92</v>
      </c>
      <c r="B15" s="53"/>
      <c r="C15" s="36">
        <v>0</v>
      </c>
    </row>
    <row r="16" spans="1:11">
      <c r="A16" s="52" t="s">
        <v>100</v>
      </c>
      <c r="B16" s="53"/>
      <c r="C16" s="36">
        <v>0</v>
      </c>
      <c r="F16" t="s">
        <v>107</v>
      </c>
    </row>
    <row r="17" spans="1:6">
      <c r="A17" s="52" t="s">
        <v>93</v>
      </c>
      <c r="B17" s="53"/>
      <c r="C17" s="40">
        <v>0</v>
      </c>
      <c r="F17" t="s">
        <v>109</v>
      </c>
    </row>
    <row r="18" spans="1:6">
      <c r="A18" s="52" t="s">
        <v>94</v>
      </c>
      <c r="B18" s="53"/>
      <c r="C18" s="36">
        <v>0</v>
      </c>
    </row>
    <row r="19" spans="1:6">
      <c r="A19" s="52" t="s">
        <v>95</v>
      </c>
      <c r="B19" s="53"/>
      <c r="C19" s="36">
        <v>0</v>
      </c>
      <c r="F19" t="s">
        <v>108</v>
      </c>
    </row>
    <row r="20" spans="1:6">
      <c r="A20" s="56" t="s">
        <v>96</v>
      </c>
      <c r="B20" s="56"/>
      <c r="C20" s="37">
        <f>SUM(C13:C19)</f>
        <v>200</v>
      </c>
    </row>
    <row r="21" spans="1:6">
      <c r="A21" s="39" t="s">
        <v>98</v>
      </c>
      <c r="B21" s="39"/>
      <c r="C21" s="38">
        <f>C11+C20</f>
        <v>1289.4561614349775</v>
      </c>
    </row>
    <row r="24" spans="1:6">
      <c r="A24" s="56" t="s">
        <v>97</v>
      </c>
      <c r="B24" s="56"/>
      <c r="C24" s="37">
        <f>(B2/B7*B11)</f>
        <v>538.3845739910314</v>
      </c>
    </row>
    <row r="26" spans="1:6">
      <c r="A26" s="39" t="s">
        <v>98</v>
      </c>
      <c r="B26" s="39"/>
      <c r="C26" s="38">
        <f>C24+C21+C11</f>
        <v>2917.2968968609866</v>
      </c>
    </row>
    <row r="28" spans="1:6">
      <c r="A28" s="55" t="s">
        <v>114</v>
      </c>
      <c r="B28" s="55"/>
      <c r="C28" s="55"/>
    </row>
    <row r="29" spans="1:6">
      <c r="A29" s="55"/>
      <c r="B29" s="55"/>
      <c r="C29" s="55"/>
    </row>
    <row r="30" spans="1:6">
      <c r="A30" s="55"/>
      <c r="B30" s="55"/>
      <c r="C30" s="55"/>
    </row>
  </sheetData>
  <mergeCells count="12">
    <mergeCell ref="A28:C30"/>
    <mergeCell ref="A18:B18"/>
    <mergeCell ref="A19:B19"/>
    <mergeCell ref="A20:B20"/>
    <mergeCell ref="A24:B24"/>
    <mergeCell ref="A12:B12"/>
    <mergeCell ref="A17:B17"/>
    <mergeCell ref="A9:C9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05BA9-B9ED-4EA4-9908-CEE21789B132}">
  <dimension ref="C1:L12"/>
  <sheetViews>
    <sheetView workbookViewId="0">
      <selection activeCell="I17" sqref="I17"/>
    </sheetView>
  </sheetViews>
  <sheetFormatPr defaultRowHeight="14.25"/>
  <sheetData>
    <row r="1" spans="3:12">
      <c r="C1" s="63" t="s">
        <v>113</v>
      </c>
      <c r="D1" s="63"/>
      <c r="E1" s="63"/>
      <c r="F1" s="63"/>
      <c r="G1" s="63"/>
      <c r="H1" s="63"/>
      <c r="I1" s="63"/>
      <c r="J1" s="63"/>
      <c r="K1" s="63"/>
      <c r="L1" s="63"/>
    </row>
    <row r="2" spans="3:12"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3:12"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3:12">
      <c r="C4" s="64" t="s">
        <v>117</v>
      </c>
      <c r="D4" s="65"/>
      <c r="E4" s="65"/>
      <c r="F4" s="65"/>
      <c r="G4" s="65"/>
      <c r="H4" s="65"/>
      <c r="I4" s="65"/>
      <c r="J4" s="66">
        <v>5000</v>
      </c>
      <c r="K4" s="66"/>
      <c r="L4" s="57" t="s">
        <v>118</v>
      </c>
    </row>
    <row r="5" spans="3:12">
      <c r="C5" s="65"/>
      <c r="D5" s="65"/>
      <c r="E5" s="65"/>
      <c r="F5" s="65"/>
      <c r="G5" s="65"/>
      <c r="H5" s="65"/>
      <c r="I5" s="65"/>
      <c r="J5" s="66"/>
      <c r="K5" s="66"/>
      <c r="L5" s="58"/>
    </row>
    <row r="6" spans="3:12">
      <c r="C6" s="65"/>
      <c r="D6" s="65"/>
      <c r="E6" s="65"/>
      <c r="F6" s="65"/>
      <c r="G6" s="65"/>
      <c r="H6" s="65"/>
      <c r="I6" s="65"/>
      <c r="J6" s="66"/>
      <c r="K6" s="66"/>
      <c r="L6" s="58"/>
    </row>
    <row r="7" spans="3:12">
      <c r="C7" s="65"/>
      <c r="D7" s="65"/>
      <c r="E7" s="65"/>
      <c r="F7" s="65"/>
      <c r="G7" s="65"/>
      <c r="H7" s="65"/>
      <c r="I7" s="65"/>
      <c r="J7" s="66"/>
      <c r="K7" s="66"/>
      <c r="L7" s="58"/>
    </row>
    <row r="8" spans="3:12">
      <c r="C8" s="65"/>
      <c r="D8" s="65"/>
      <c r="E8" s="65"/>
      <c r="F8" s="65"/>
      <c r="G8" s="65"/>
      <c r="H8" s="65"/>
      <c r="I8" s="65"/>
      <c r="J8" s="66"/>
      <c r="K8" s="66"/>
      <c r="L8" s="58"/>
    </row>
    <row r="9" spans="3:12" ht="13.9" customHeight="1">
      <c r="C9" s="67" t="s">
        <v>115</v>
      </c>
      <c r="D9" s="68"/>
      <c r="E9" s="68"/>
      <c r="F9" s="68"/>
      <c r="G9" s="68"/>
      <c r="H9" s="68"/>
      <c r="I9" s="68"/>
      <c r="J9" s="66">
        <v>100</v>
      </c>
      <c r="K9" s="66"/>
      <c r="L9" s="59" t="s">
        <v>119</v>
      </c>
    </row>
    <row r="10" spans="3:12" ht="53.45" customHeight="1">
      <c r="C10" s="68"/>
      <c r="D10" s="68"/>
      <c r="E10" s="68"/>
      <c r="F10" s="68"/>
      <c r="G10" s="68"/>
      <c r="H10" s="68"/>
      <c r="I10" s="68"/>
      <c r="J10" s="66"/>
      <c r="K10" s="66"/>
      <c r="L10" s="60"/>
    </row>
    <row r="11" spans="3:12">
      <c r="C11" s="71" t="s">
        <v>116</v>
      </c>
      <c r="D11" s="72"/>
      <c r="E11" s="72"/>
      <c r="F11" s="72"/>
      <c r="G11" s="72"/>
      <c r="H11" s="72"/>
      <c r="I11" s="72"/>
      <c r="J11" s="69">
        <f>+J4/J9</f>
        <v>50</v>
      </c>
      <c r="K11" s="70"/>
      <c r="L11" s="61" t="s">
        <v>118</v>
      </c>
    </row>
    <row r="12" spans="3:12">
      <c r="C12" s="72"/>
      <c r="D12" s="72"/>
      <c r="E12" s="72"/>
      <c r="F12" s="72"/>
      <c r="G12" s="72"/>
      <c r="H12" s="72"/>
      <c r="I12" s="72"/>
      <c r="J12" s="70"/>
      <c r="K12" s="70"/>
      <c r="L12" s="62"/>
    </row>
  </sheetData>
  <mergeCells count="10">
    <mergeCell ref="L4:L8"/>
    <mergeCell ref="L9:L10"/>
    <mergeCell ref="L11:L12"/>
    <mergeCell ref="C1:L3"/>
    <mergeCell ref="C4:I8"/>
    <mergeCell ref="J4:K8"/>
    <mergeCell ref="C9:I10"/>
    <mergeCell ref="J9:K10"/>
    <mergeCell ref="J11:K12"/>
    <mergeCell ref="C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stawka godzinowa skrócony</vt:lpstr>
      <vt:lpstr>stawka godzinowa</vt:lpstr>
      <vt:lpstr>koszty projektu_zlecenia </vt:lpstr>
      <vt:lpstr>rzeczywista stawka godzinowa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Solga</dc:creator>
  <cp:lastModifiedBy>Katarzyna Solga</cp:lastModifiedBy>
  <dcterms:created xsi:type="dcterms:W3CDTF">2014-08-06T10:17:56Z</dcterms:created>
  <dcterms:modified xsi:type="dcterms:W3CDTF">2021-02-01T21:31:44Z</dcterms:modified>
</cp:coreProperties>
</file>